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.nguyen\Downloads\"/>
    </mc:Choice>
  </mc:AlternateContent>
  <xr:revisionPtr revIDLastSave="0" documentId="13_ncr:1_{D073F937-DCE3-4362-9285-E43DB262EB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D42" i="1"/>
  <c r="C42" i="1"/>
  <c r="AJ44" i="1"/>
  <c r="D40" i="1" l="1"/>
  <c r="E40" i="1"/>
  <c r="C40" i="1"/>
  <c r="C44" i="1" l="1"/>
  <c r="C45" i="1" s="1"/>
  <c r="E44" i="1"/>
  <c r="E45" i="1" s="1"/>
  <c r="D44" i="1"/>
  <c r="D45" i="1" s="1"/>
  <c r="E41" i="1"/>
  <c r="E16" i="1" s="1"/>
  <c r="E43" i="1" l="1"/>
  <c r="E46" i="1" s="1"/>
  <c r="C41" i="1"/>
  <c r="C16" i="1" s="1"/>
  <c r="C43" i="1"/>
  <c r="C46" i="1" s="1"/>
  <c r="D41" i="1"/>
  <c r="D16" i="1" s="1"/>
  <c r="D43" i="1"/>
  <c r="D46" i="1" s="1"/>
  <c r="D17" i="1" l="1"/>
  <c r="C17" i="1"/>
  <c r="E17" i="1"/>
  <c r="C20" i="1" l="1"/>
  <c r="C21" i="1" s="1"/>
  <c r="C27" i="1" l="1"/>
  <c r="C25" i="1"/>
  <c r="C26" i="1"/>
  <c r="C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Malcolm Eadie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Dose rate determined by jar test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Catchment area is the disturbed land area connected to a sediment basin fitted with floc Box unit.</t>
        </r>
      </text>
    </comment>
    <comment ref="B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Refer IECA Tables B26,B27, B28 and Equation (B33)</t>
        </r>
      </text>
    </comment>
  </commentList>
</comments>
</file>

<file path=xl/sharedStrings.xml><?xml version="1.0" encoding="utf-8"?>
<sst xmlns="http://schemas.openxmlformats.org/spreadsheetml/2006/main" count="57" uniqueCount="51">
  <si>
    <t>Catchment Cv (extract from  IECA Best Practice Erosion and Sediment Control Manual - Draft Appendix B: Sediment basin design and operation)</t>
  </si>
  <si>
    <t>User Input to yellow cells only</t>
  </si>
  <si>
    <t>*Floc Box Selection Criteria</t>
  </si>
  <si>
    <t>75L</t>
  </si>
  <si>
    <t>200L</t>
  </si>
  <si>
    <t>400L</t>
  </si>
  <si>
    <t>sq.m</t>
  </si>
  <si>
    <t xml:space="preserve">Location: </t>
  </si>
  <si>
    <t>Caboolture</t>
  </si>
  <si>
    <t>Catch Tray Area (factory standard) - sq.m</t>
  </si>
  <si>
    <t>Coagulant Storage Chamber - Litres</t>
  </si>
  <si>
    <t>Rain 'Displacement' Bucket Storage - Litres</t>
  </si>
  <si>
    <t>Displacement Bucket Depth - m</t>
  </si>
  <si>
    <t>Set Catch Tray Area - sq.m</t>
  </si>
  <si>
    <t>Green cells automatically calculated</t>
  </si>
  <si>
    <t>Floc Box Calculations</t>
  </si>
  <si>
    <t>Turbiclear</t>
  </si>
  <si>
    <t>Residual Coagulant Depth when displacement bucket full - mm</t>
  </si>
  <si>
    <t>Gauge height increment - mm</t>
  </si>
  <si>
    <t>1.  Floc Box Unit</t>
  </si>
  <si>
    <t>% of Factory Standard Catch Tray Area</t>
  </si>
  <si>
    <t>Max cummulative rainfall before system re-set required - mm</t>
  </si>
  <si>
    <t>2. Enter Dose Rate (ml/L)</t>
  </si>
  <si>
    <t>Selected Treatment Product's specific gravity</t>
  </si>
  <si>
    <t>2.  Set catch tray area:</t>
  </si>
  <si>
    <t>1. Select Treatment Product to be used in Floc Box unit</t>
  </si>
  <si>
    <t>3. Enter Catchment Area (ha)</t>
  </si>
  <si>
    <t>5.  Selected Floc Box unit</t>
  </si>
  <si>
    <t>*Select smallest Floc Box with both criteria satisfied. If largest unit not able to satisfy both criteria consider using duplicate units and reduce the Catchment Area in Step 3 accordingly (e.g. half the catchment area if using two same sized duplicate units)</t>
  </si>
  <si>
    <t>Floc Box Specifications used in calculations</t>
  </si>
  <si>
    <t>Floc Box Unit Set-Up and Maintenance Instructions:</t>
  </si>
  <si>
    <t>4. Enter Estimate of Catchment Runoff Coefficient (Cv)</t>
  </si>
  <si>
    <t>* re-set requires rainfall displacement bucket to be emptied and supply of the treatment product replenished to FULL on the supply gauge</t>
  </si>
  <si>
    <t>6.  Cummulative rainfall capacity of selected unit (mm)</t>
  </si>
  <si>
    <t>Gauge volume increment - Litres</t>
  </si>
  <si>
    <t>Level of gauge when displacement bucket full - Litres</t>
  </si>
  <si>
    <t xml:space="preserve">Level on gauge when displacement bucket still has 100mm rainfall capture capacity - Litres </t>
  </si>
  <si>
    <t>A. Required Catch Tray Size &lt; 200% of Factory Standard</t>
  </si>
  <si>
    <t>B. Minimum cummulative rainfall capacity of unit = 200mm</t>
  </si>
  <si>
    <t>litres on the floc box gauge the displacement bucket is full. Immediately *re-set the unit.</t>
  </si>
  <si>
    <t>litres on the floc box gauge the displacement bucket has less than 100mm rainfall event capacity remaining. Recommend *re-set the unit as soon as possible.</t>
  </si>
  <si>
    <t>Calculate catchment Cv (Worked Example):</t>
  </si>
  <si>
    <t xml:space="preserve">3 ha disturbance area with clay based soils and 60% heavy compaction </t>
  </si>
  <si>
    <r>
      <t>R</t>
    </r>
    <r>
      <rPr>
        <vertAlign val="subscript"/>
        <sz val="11"/>
        <color theme="1"/>
        <rFont val="Calibri"/>
        <family val="2"/>
      </rPr>
      <t xml:space="preserve">(80%,5-day) </t>
    </r>
    <r>
      <rPr>
        <sz val="11"/>
        <color theme="1"/>
        <rFont val="Calibri"/>
        <family val="2"/>
      </rPr>
      <t>=</t>
    </r>
  </si>
  <si>
    <t>36mm</t>
  </si>
  <si>
    <t>(Table B26 - for this example 80th% design rainfall depth)</t>
  </si>
  <si>
    <r>
      <t>C</t>
    </r>
    <r>
      <rPr>
        <vertAlign val="subscript"/>
        <sz val="11"/>
        <color theme="1"/>
        <rFont val="Calibri"/>
        <family val="2"/>
      </rPr>
      <t>v(comp)</t>
    </r>
    <r>
      <rPr>
        <sz val="11"/>
        <color theme="1"/>
        <rFont val="Calibri"/>
        <family val="2"/>
      </rPr>
      <t xml:space="preserve"> =</t>
    </r>
  </si>
  <si>
    <r>
      <t>((0.6x3x1)+(0.4x3x0.6))/3 =</t>
    </r>
    <r>
      <rPr>
        <b/>
        <sz val="11"/>
        <color theme="1"/>
        <rFont val="Calibri"/>
        <family val="2"/>
      </rPr>
      <t xml:space="preserve"> 0.84</t>
    </r>
    <r>
      <rPr>
        <sz val="11"/>
        <color theme="1"/>
        <rFont val="Calibri"/>
        <family val="2"/>
      </rPr>
      <t xml:space="preserve"> </t>
    </r>
  </si>
  <si>
    <t>3.  If during operation the visable marker on the base of displacement bucket is aligned with</t>
  </si>
  <si>
    <t>4.  If during operation the visable marker on the base of displacement bucket is below</t>
  </si>
  <si>
    <t xml:space="preserve">                                         Floc Box Unit Selector and Set-Up Tool_Version 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</si>
</sst>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1"/>
      <color rgb="FF000000"/>
      <name val="Calibri"/>
      <family val="2"/>
    </font>
    <font>
      <i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1" fillId="3" borderId="0" xfId="0" applyFont="1" applyFill="1"/>
    <xf numFmtId="0" fontId="4" fillId="0" borderId="0" xfId="0" applyFont="1"/>
    <xf numFmtId="0" fontId="1" fillId="4" borderId="0" xfId="0" applyFont="1" applyFill="1"/>
    <xf numFmtId="0" fontId="5" fillId="0" borderId="0" xfId="0" applyFont="1"/>
    <xf numFmtId="0" fontId="6" fillId="5" borderId="0" xfId="0" applyFont="1" applyFill="1"/>
    <xf numFmtId="0" fontId="1" fillId="4" borderId="0" xfId="0" applyFont="1" applyFill="1" applyAlignment="1">
      <alignment horizontal="left"/>
    </xf>
    <xf numFmtId="1" fontId="6" fillId="5" borderId="0" xfId="0" applyNumberFormat="1" applyFont="1" applyFill="1"/>
    <xf numFmtId="0" fontId="3" fillId="5" borderId="0" xfId="0" applyFont="1" applyFill="1" applyAlignment="1">
      <alignment vertical="center"/>
    </xf>
    <xf numFmtId="0" fontId="1" fillId="5" borderId="0" xfId="0" applyFont="1" applyFill="1"/>
    <xf numFmtId="0" fontId="7" fillId="5" borderId="0" xfId="0" applyFont="1" applyFill="1"/>
    <xf numFmtId="2" fontId="3" fillId="5" borderId="0" xfId="0" applyNumberFormat="1" applyFont="1" applyFill="1"/>
    <xf numFmtId="9" fontId="3" fillId="5" borderId="0" xfId="0" applyNumberFormat="1" applyFont="1" applyFill="1"/>
    <xf numFmtId="0" fontId="3" fillId="5" borderId="0" xfId="0" applyFont="1" applyFill="1"/>
    <xf numFmtId="0" fontId="5" fillId="5" borderId="0" xfId="0" applyFont="1" applyFill="1"/>
    <xf numFmtId="0" fontId="5" fillId="5" borderId="0" xfId="0" quotePrefix="1" applyFont="1" applyFill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8" fillId="0" borderId="0" xfId="0" applyNumberFormat="1" applyFont="1"/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0" xfId="0" applyFont="1" applyFill="1"/>
    <xf numFmtId="0" fontId="1" fillId="7" borderId="0" xfId="0" applyFont="1" applyFill="1"/>
    <xf numFmtId="1" fontId="0" fillId="0" borderId="0" xfId="0" applyNumberFormat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vertical="center"/>
    </xf>
    <xf numFmtId="2" fontId="9" fillId="6" borderId="0" xfId="0" applyNumberFormat="1" applyFont="1" applyFill="1" applyAlignment="1">
      <alignment horizontal="center"/>
    </xf>
    <xf numFmtId="9" fontId="9" fillId="6" borderId="0" xfId="0" applyNumberFormat="1" applyFont="1" applyFill="1" applyAlignment="1">
      <alignment horizontal="center"/>
    </xf>
    <xf numFmtId="1" fontId="9" fillId="6" borderId="0" xfId="0" applyNumberFormat="1" applyFont="1" applyFill="1" applyAlignment="1">
      <alignment horizontal="center"/>
    </xf>
    <xf numFmtId="0" fontId="7" fillId="0" borderId="0" xfId="0" applyFont="1"/>
    <xf numFmtId="0" fontId="12" fillId="0" borderId="0" xfId="0" applyFont="1"/>
    <xf numFmtId="1" fontId="7" fillId="0" borderId="0" xfId="0" applyNumberFormat="1" applyFont="1"/>
    <xf numFmtId="0" fontId="12" fillId="6" borderId="0" xfId="0" applyFont="1" applyFill="1"/>
    <xf numFmtId="0" fontId="7" fillId="6" borderId="0" xfId="0" applyFont="1" applyFill="1"/>
    <xf numFmtId="0" fontId="3" fillId="6" borderId="0" xfId="0" applyFont="1" applyFill="1" applyAlignment="1">
      <alignment horizontal="center"/>
    </xf>
    <xf numFmtId="1" fontId="6" fillId="5" borderId="0" xfId="0" applyNumberFormat="1" applyFont="1" applyFill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2117798</xdr:colOff>
      <xdr:row>5</xdr:row>
      <xdr:rowOff>3908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998169-B9EC-4DB3-AB79-6F8F3AE8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04488" cy="1093568"/>
        </a:xfrm>
        <a:prstGeom prst="rect">
          <a:avLst/>
        </a:prstGeom>
      </xdr:spPr>
    </xdr:pic>
    <xdr:clientData/>
  </xdr:twoCellAnchor>
  <xdr:twoCellAnchor editAs="oneCell">
    <xdr:from>
      <xdr:col>26</xdr:col>
      <xdr:colOff>30434</xdr:colOff>
      <xdr:row>6</xdr:row>
      <xdr:rowOff>19050</xdr:rowOff>
    </xdr:from>
    <xdr:to>
      <xdr:col>34</xdr:col>
      <xdr:colOff>48836</xdr:colOff>
      <xdr:row>20</xdr:row>
      <xdr:rowOff>144700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50E39E-8B46-4DF4-A1CE-1D962E78B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90409" y="1333500"/>
          <a:ext cx="4895202" cy="2830750"/>
        </a:xfrm>
        <a:prstGeom prst="rect">
          <a:avLst/>
        </a:prstGeom>
      </xdr:spPr>
    </xdr:pic>
    <xdr:clientData/>
  </xdr:twoCellAnchor>
  <xdr:twoCellAnchor editAs="oneCell">
    <xdr:from>
      <xdr:col>25</xdr:col>
      <xdr:colOff>742951</xdr:colOff>
      <xdr:row>22</xdr:row>
      <xdr:rowOff>123826</xdr:rowOff>
    </xdr:from>
    <xdr:to>
      <xdr:col>34</xdr:col>
      <xdr:colOff>76200</xdr:colOff>
      <xdr:row>35</xdr:row>
      <xdr:rowOff>103398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5BF5E4-6355-4CAD-9F8E-06D7524A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12351" y="4543426"/>
          <a:ext cx="4952999" cy="2570372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36</xdr:row>
      <xdr:rowOff>1</xdr:rowOff>
    </xdr:from>
    <xdr:to>
      <xdr:col>34</xdr:col>
      <xdr:colOff>28575</xdr:colOff>
      <xdr:row>46</xdr:row>
      <xdr:rowOff>93353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012664-F111-4FB6-A2CB-A38E17E5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659975" y="7324726"/>
          <a:ext cx="4905375" cy="1998352"/>
        </a:xfrm>
        <a:prstGeom prst="rect">
          <a:avLst/>
        </a:prstGeom>
      </xdr:spPr>
    </xdr:pic>
    <xdr:clientData/>
  </xdr:twoCellAnchor>
  <xdr:twoCellAnchor editAs="oneCell">
    <xdr:from>
      <xdr:col>17</xdr:col>
      <xdr:colOff>816427</xdr:colOff>
      <xdr:row>6</xdr:row>
      <xdr:rowOff>0</xdr:rowOff>
    </xdr:from>
    <xdr:to>
      <xdr:col>25</xdr:col>
      <xdr:colOff>139622</xdr:colOff>
      <xdr:row>36</xdr:row>
      <xdr:rowOff>65686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029782-323C-4816-B3CF-E9973794C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42177" y="1314450"/>
          <a:ext cx="5476345" cy="6047386"/>
        </a:xfrm>
        <a:prstGeom prst="rect">
          <a:avLst/>
        </a:prstGeom>
      </xdr:spPr>
    </xdr:pic>
    <xdr:clientData/>
  </xdr:twoCellAnchor>
  <xdr:twoCellAnchor editAs="oneCell">
    <xdr:from>
      <xdr:col>18</xdr:col>
      <xdr:colOff>61850</xdr:colOff>
      <xdr:row>37</xdr:row>
      <xdr:rowOff>24740</xdr:rowOff>
    </xdr:from>
    <xdr:to>
      <xdr:col>25</xdr:col>
      <xdr:colOff>100444</xdr:colOff>
      <xdr:row>51</xdr:row>
      <xdr:rowOff>137642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3B3509-B9E1-4519-B616-90D728F6A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406750" y="7539965"/>
          <a:ext cx="5372594" cy="277990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52</xdr:row>
      <xdr:rowOff>1</xdr:rowOff>
    </xdr:from>
    <xdr:to>
      <xdr:col>25</xdr:col>
      <xdr:colOff>287106</xdr:colOff>
      <xdr:row>84</xdr:row>
      <xdr:rowOff>123702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B7AE251-3D5D-4841-8619-C58AF3591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10448926"/>
          <a:ext cx="5621106" cy="6219701"/>
        </a:xfrm>
        <a:prstGeom prst="rect">
          <a:avLst/>
        </a:prstGeom>
      </xdr:spPr>
    </xdr:pic>
    <xdr:clientData/>
  </xdr:twoCellAnchor>
  <xdr:twoCellAnchor editAs="oneCell">
    <xdr:from>
      <xdr:col>18</xdr:col>
      <xdr:colOff>86592</xdr:colOff>
      <xdr:row>84</xdr:row>
      <xdr:rowOff>61851</xdr:rowOff>
    </xdr:from>
    <xdr:to>
      <xdr:col>25</xdr:col>
      <xdr:colOff>249041</xdr:colOff>
      <xdr:row>96</xdr:row>
      <xdr:rowOff>136072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CE4CED2-9E16-4178-9B31-5D77DA28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431492" y="16606776"/>
          <a:ext cx="5496449" cy="2360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97"/>
  <sheetViews>
    <sheetView tabSelected="1" topLeftCell="A11" zoomScaleNormal="100" workbookViewId="0">
      <selection activeCell="G12" sqref="G12"/>
    </sheetView>
  </sheetViews>
  <sheetFormatPr defaultColWidth="9.109375" defaultRowHeight="14.4" x14ac:dyDescent="0.3"/>
  <cols>
    <col min="1" max="1" width="2.5546875" style="2" customWidth="1"/>
    <col min="2" max="2" width="84.6640625" style="2" customWidth="1"/>
    <col min="3" max="5" width="9.109375" style="2"/>
    <col min="6" max="6" width="7.88671875" style="2" customWidth="1"/>
    <col min="7" max="7" width="6.5546875" style="2" customWidth="1"/>
    <col min="8" max="8" width="9.109375" style="2"/>
    <col min="9" max="9" width="11.109375" style="2" customWidth="1"/>
    <col min="10" max="10" width="12" style="2" customWidth="1"/>
    <col min="11" max="22" width="12.33203125" style="2" customWidth="1"/>
    <col min="23" max="23" width="9.109375" style="2"/>
    <col min="24" max="24" width="11.88671875" style="2" customWidth="1"/>
    <col min="25" max="25" width="9.88671875" style="2" customWidth="1"/>
    <col min="26" max="16384" width="9.109375" style="2"/>
  </cols>
  <sheetData>
    <row r="1" spans="2:36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36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36" ht="28.8" x14ac:dyDescent="0.55000000000000004">
      <c r="B3" s="3" t="s">
        <v>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36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 spans="2:36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R5" s="39"/>
      <c r="S5" s="40" t="s">
        <v>0</v>
      </c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6" spans="2:36" x14ac:dyDescent="0.3"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2:36" x14ac:dyDescent="0.3">
      <c r="B7" s="5" t="s">
        <v>1</v>
      </c>
      <c r="E7" s="6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</row>
    <row r="8" spans="2:36" x14ac:dyDescent="0.3">
      <c r="B8" s="27" t="s">
        <v>14</v>
      </c>
      <c r="E8" s="6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</row>
    <row r="9" spans="2:36" x14ac:dyDescent="0.3">
      <c r="E9" s="6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 spans="2:36" x14ac:dyDescent="0.3">
      <c r="B10" s="7" t="s">
        <v>25</v>
      </c>
      <c r="C10" s="46" t="s">
        <v>16</v>
      </c>
      <c r="D10" s="46"/>
      <c r="E10" s="8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2:36" x14ac:dyDescent="0.3">
      <c r="B11" s="7" t="s">
        <v>22</v>
      </c>
      <c r="C11" s="46">
        <v>0.1</v>
      </c>
      <c r="D11" s="46"/>
      <c r="E11" s="8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2:36" ht="15.9" customHeight="1" x14ac:dyDescent="0.3">
      <c r="B12" s="7" t="s">
        <v>26</v>
      </c>
      <c r="C12" s="46">
        <v>1.5</v>
      </c>
      <c r="D12" s="46"/>
      <c r="E12" s="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2:36" ht="15.9" customHeight="1" x14ac:dyDescent="0.3">
      <c r="B13" s="7" t="s">
        <v>31</v>
      </c>
      <c r="C13" s="46">
        <v>0.9</v>
      </c>
      <c r="D13" s="46"/>
      <c r="E13" s="8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 spans="2:36" x14ac:dyDescent="0.3"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2:36" x14ac:dyDescent="0.3">
      <c r="B15" s="4" t="s">
        <v>2</v>
      </c>
      <c r="C15" s="4" t="s">
        <v>3</v>
      </c>
      <c r="D15" s="4" t="s">
        <v>4</v>
      </c>
      <c r="E15" s="4" t="s">
        <v>5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2:36" ht="15.9" customHeight="1" x14ac:dyDescent="0.3">
      <c r="B16" s="7" t="s">
        <v>37</v>
      </c>
      <c r="C16" s="9" t="str">
        <f>IF(C41&lt;2,"yes","no")</f>
        <v>no</v>
      </c>
      <c r="D16" s="9" t="str">
        <f t="shared" ref="D16:E16" si="0">IF(D41&lt;2,"yes","no")</f>
        <v>yes</v>
      </c>
      <c r="E16" s="9" t="str">
        <f t="shared" si="0"/>
        <v>yes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2:36" ht="15.9" customHeight="1" x14ac:dyDescent="0.3">
      <c r="B17" s="7" t="s">
        <v>38</v>
      </c>
      <c r="C17" s="9" t="str">
        <f>IF(C43&gt;200,"yes","no")</f>
        <v>no</v>
      </c>
      <c r="D17" s="9" t="str">
        <f t="shared" ref="D17:E17" si="1">IF(D43&gt;200,"yes","no")</f>
        <v>no</v>
      </c>
      <c r="E17" s="9" t="str">
        <f t="shared" si="1"/>
        <v>yes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</row>
    <row r="18" spans="2:36" x14ac:dyDescent="0.3">
      <c r="B18" s="8" t="s">
        <v>28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 spans="2:36" x14ac:dyDescent="0.3"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2:36" x14ac:dyDescent="0.3">
      <c r="B20" s="10" t="s">
        <v>27</v>
      </c>
      <c r="C20" s="44" t="str">
        <f>IF(AND(C16="yes",C17="yes"),"75L",IF(AND(D16="yes",D17="yes"),"200L",IF(AND(E16="yes",E17="yes"),"400L","Use Multiple Units")))</f>
        <v>400L</v>
      </c>
      <c r="D20" s="44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</row>
    <row r="21" spans="2:36" x14ac:dyDescent="0.3">
      <c r="B21" s="7" t="s">
        <v>33</v>
      </c>
      <c r="C21" s="45">
        <f>IF(C20="75L",C43,IF(C20="200L",D43,IF(C20="400L",E43,"N.A")))</f>
        <v>213.11018421967327</v>
      </c>
      <c r="D21" s="45"/>
      <c r="E21" s="4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2:36" ht="24" customHeight="1" x14ac:dyDescent="0.3">
      <c r="C22" s="24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</row>
    <row r="23" spans="2:36" ht="21.45" customHeight="1" x14ac:dyDescent="0.3">
      <c r="B23" s="12" t="s">
        <v>30</v>
      </c>
      <c r="C23" s="15"/>
      <c r="D23" s="17"/>
      <c r="E23" s="25"/>
      <c r="F23" s="26"/>
      <c r="G23" s="13"/>
      <c r="H23" s="13"/>
      <c r="I23" s="13"/>
      <c r="J23" s="13"/>
      <c r="K23" s="13"/>
      <c r="L23" s="13"/>
      <c r="M23" s="13"/>
      <c r="N23" s="13"/>
      <c r="O23" s="13"/>
      <c r="P23" s="13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</row>
    <row r="24" spans="2:36" ht="14.7" customHeight="1" x14ac:dyDescent="0.3">
      <c r="B24" s="35" t="s">
        <v>19</v>
      </c>
      <c r="C24" s="34" t="str">
        <f>C20</f>
        <v>400L</v>
      </c>
      <c r="D24" s="17"/>
      <c r="E24" s="25"/>
      <c r="F24" s="26"/>
      <c r="G24" s="13"/>
      <c r="H24" s="13"/>
      <c r="I24" s="13"/>
      <c r="J24" s="13"/>
      <c r="K24" s="13"/>
      <c r="L24" s="13"/>
      <c r="M24" s="13"/>
      <c r="N24" s="13"/>
      <c r="O24" s="13"/>
      <c r="P24" s="13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1"/>
      <c r="AH24" s="39"/>
      <c r="AI24" s="39"/>
      <c r="AJ24" s="39"/>
    </row>
    <row r="25" spans="2:36" x14ac:dyDescent="0.3">
      <c r="B25" s="14" t="s">
        <v>24</v>
      </c>
      <c r="C25" s="15">
        <f>IF(C20="75L",C40,IF(C20="200L",D40,IF(C20="400L",E40,"N.A")))</f>
        <v>1.8495000000000004</v>
      </c>
      <c r="D25" s="26" t="s">
        <v>6</v>
      </c>
      <c r="E25" s="16"/>
      <c r="F25" s="26"/>
      <c r="G25" s="13"/>
      <c r="H25" s="13"/>
      <c r="I25" s="13"/>
      <c r="J25" s="13"/>
      <c r="K25" s="13"/>
      <c r="L25" s="13"/>
      <c r="M25" s="13"/>
      <c r="N25" s="13"/>
      <c r="O25" s="13"/>
      <c r="P25" s="13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2:36" x14ac:dyDescent="0.3">
      <c r="B26" s="14" t="s">
        <v>48</v>
      </c>
      <c r="C26" s="11">
        <f>IF($C$20="75L",C45,IF($C$20="200L",D45,IF($C$20="400L",E45,"N.A")))</f>
        <v>118.28758600447303</v>
      </c>
      <c r="D26" s="26" t="s">
        <v>39</v>
      </c>
      <c r="E26" s="13"/>
      <c r="F26" s="26"/>
      <c r="G26" s="13"/>
      <c r="H26" s="13"/>
      <c r="I26" s="13"/>
      <c r="J26" s="13"/>
      <c r="K26" s="13"/>
      <c r="L26" s="13"/>
      <c r="M26" s="13"/>
      <c r="N26" s="13"/>
      <c r="O26" s="13"/>
      <c r="P26" s="13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spans="2:36" x14ac:dyDescent="0.3">
      <c r="B27" s="14" t="s">
        <v>49</v>
      </c>
      <c r="C27" s="11">
        <f>IF($C$20="75L",C46,IF($C$20="200L",D46,IF($C$20="400L",E46,"N.A")))</f>
        <v>268.30208651324534</v>
      </c>
      <c r="D27" s="26" t="s">
        <v>40</v>
      </c>
      <c r="E27" s="18"/>
      <c r="F27" s="26"/>
      <c r="G27" s="13"/>
      <c r="H27" s="13"/>
      <c r="I27" s="13"/>
      <c r="J27" s="13"/>
      <c r="K27" s="13"/>
      <c r="L27" s="13"/>
      <c r="M27" s="13"/>
      <c r="N27" s="13"/>
      <c r="O27" s="13"/>
      <c r="P27" s="13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</row>
    <row r="28" spans="2:36" ht="18.75" customHeight="1" x14ac:dyDescent="0.3">
      <c r="B28" s="19" t="s">
        <v>32</v>
      </c>
      <c r="C28" s="26"/>
      <c r="D28" s="26"/>
      <c r="E28" s="13"/>
      <c r="F28" s="26"/>
      <c r="G28" s="13"/>
      <c r="H28" s="13"/>
      <c r="I28" s="13"/>
      <c r="J28" s="13"/>
      <c r="K28" s="13"/>
      <c r="L28" s="13"/>
      <c r="M28" s="13"/>
      <c r="N28" s="13"/>
      <c r="O28" s="13"/>
      <c r="P28" s="13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</row>
    <row r="29" spans="2:36" x14ac:dyDescent="0.3"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</row>
    <row r="30" spans="2:36" x14ac:dyDescent="0.3"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</row>
    <row r="31" spans="2:36" x14ac:dyDescent="0.3">
      <c r="B31" s="4" t="s">
        <v>29</v>
      </c>
      <c r="C31" s="24" t="s">
        <v>3</v>
      </c>
      <c r="D31" s="24" t="s">
        <v>4</v>
      </c>
      <c r="E31" s="24" t="s">
        <v>5</v>
      </c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2:36" x14ac:dyDescent="0.3">
      <c r="B32" s="2" t="s">
        <v>9</v>
      </c>
      <c r="C32" s="20">
        <v>0.49</v>
      </c>
      <c r="D32" s="22">
        <v>1.1000000000000001</v>
      </c>
      <c r="E32" s="22">
        <v>2.25</v>
      </c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spans="2:36" x14ac:dyDescent="0.3">
      <c r="B33" s="2" t="s">
        <v>10</v>
      </c>
      <c r="C33" s="21">
        <v>88</v>
      </c>
      <c r="D33" s="21">
        <v>215</v>
      </c>
      <c r="E33" s="21">
        <v>437.66799999999995</v>
      </c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</row>
    <row r="34" spans="2:36" x14ac:dyDescent="0.3">
      <c r="B34" s="2" t="s">
        <v>11</v>
      </c>
      <c r="C34" s="20">
        <v>69</v>
      </c>
      <c r="D34" s="20">
        <v>182</v>
      </c>
      <c r="E34" s="21">
        <v>394.14728571428577</v>
      </c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  <row r="35" spans="2:36" x14ac:dyDescent="0.3">
      <c r="B35" s="2" t="s">
        <v>12</v>
      </c>
      <c r="C35" s="20">
        <v>0.4</v>
      </c>
      <c r="D35" s="20">
        <v>0.5</v>
      </c>
      <c r="E35" s="20">
        <v>0.57999999999999996</v>
      </c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  <row r="36" spans="2:36" x14ac:dyDescent="0.3">
      <c r="B36" s="2" t="s">
        <v>18</v>
      </c>
      <c r="C36" s="32">
        <v>45.46</v>
      </c>
      <c r="D36" s="32">
        <v>46.51</v>
      </c>
      <c r="E36" s="32">
        <v>52.97</v>
      </c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spans="2:36" x14ac:dyDescent="0.3">
      <c r="B37" s="2" t="s">
        <v>34</v>
      </c>
      <c r="C37" s="29">
        <v>10</v>
      </c>
      <c r="D37" s="33">
        <v>20</v>
      </c>
      <c r="E37" s="33">
        <v>40</v>
      </c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2:36" x14ac:dyDescent="0.3">
      <c r="C38" s="29"/>
      <c r="D38" s="33"/>
      <c r="E38" s="33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spans="2:36" x14ac:dyDescent="0.3">
      <c r="B39" s="4" t="s">
        <v>15</v>
      </c>
      <c r="C39" s="24" t="s">
        <v>3</v>
      </c>
      <c r="D39" s="24" t="s">
        <v>4</v>
      </c>
      <c r="E39" s="24" t="s">
        <v>5</v>
      </c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spans="2:36" x14ac:dyDescent="0.3">
      <c r="B40" s="2" t="s">
        <v>13</v>
      </c>
      <c r="C40" s="36">
        <f>($C$12*10000*$C$13/1000)*$C$11*C42</f>
        <v>1.8495000000000004</v>
      </c>
      <c r="D40" s="36">
        <f t="shared" ref="D40:E40" si="2">($C$12*10000*$C$13/1000)*$C$11*D42</f>
        <v>1.8495000000000004</v>
      </c>
      <c r="E40" s="36">
        <f t="shared" si="2"/>
        <v>1.8495000000000004</v>
      </c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spans="2:36" x14ac:dyDescent="0.3">
      <c r="B41" s="2" t="s">
        <v>20</v>
      </c>
      <c r="C41" s="37">
        <f>C40/C32</f>
        <v>3.7744897959183681</v>
      </c>
      <c r="D41" s="37">
        <f>D40/D32</f>
        <v>1.6813636363636366</v>
      </c>
      <c r="E41" s="37">
        <f>E40/E32</f>
        <v>0.82200000000000017</v>
      </c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2:36" x14ac:dyDescent="0.3">
      <c r="B42" s="2" t="s">
        <v>23</v>
      </c>
      <c r="C42" s="36">
        <f>IF(C10="Turbiclear",1.37,IF(C10="Turbifloc",1,IF(C10="Turbiclear Extra",1.2,"")))</f>
        <v>1.37</v>
      </c>
      <c r="D42" s="36">
        <f>IF(C10="Turbiclear",1.37,IF(C10="Turbifloc",1,IF(C10="Turbiclear Extra",1.2,"")))</f>
        <v>1.37</v>
      </c>
      <c r="E42" s="36">
        <f>IF(C10="Turbiclear",1.37,IF(C10="Turbifloc",1,IF(C10="Turbiclear Extra",1.2,"")))</f>
        <v>1.37</v>
      </c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2:36" x14ac:dyDescent="0.3">
      <c r="B43" s="2" t="s">
        <v>21</v>
      </c>
      <c r="C43" s="38">
        <f>C34/C40</f>
        <v>37.307380373073798</v>
      </c>
      <c r="D43" s="38">
        <f>D34/D40</f>
        <v>98.404974317383051</v>
      </c>
      <c r="E43" s="38">
        <f>E34/E40</f>
        <v>213.11018421967327</v>
      </c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2:36" x14ac:dyDescent="0.3">
      <c r="B44" s="2" t="s">
        <v>17</v>
      </c>
      <c r="C44" s="38">
        <f>(C35-(C35/C42))*1000</f>
        <v>108.02919708029202</v>
      </c>
      <c r="D44" s="38">
        <f>(D35-(D35/D42))*1000</f>
        <v>135.03649635036496</v>
      </c>
      <c r="E44" s="38">
        <f>(E35-(E35/E42))*1000</f>
        <v>156.6423357664234</v>
      </c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>
        <f>(0.6*3*1+0.4*3*0.6)/3</f>
        <v>0.84</v>
      </c>
    </row>
    <row r="45" spans="2:36" x14ac:dyDescent="0.3">
      <c r="B45" s="2" t="s">
        <v>35</v>
      </c>
      <c r="C45" s="38">
        <f>C44/C36*C37</f>
        <v>23.763571729056757</v>
      </c>
      <c r="D45" s="38">
        <f>D44/D36*D37</f>
        <v>58.067725801059979</v>
      </c>
      <c r="E45" s="38">
        <f>E44/E36*E37</f>
        <v>118.28758600447303</v>
      </c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</row>
    <row r="46" spans="2:36" x14ac:dyDescent="0.3">
      <c r="B46" s="2" t="s">
        <v>36</v>
      </c>
      <c r="C46" s="38" t="str">
        <f>IF(C43&lt;200,"N.A",(100/C43*(C35/C42*1000)+C44)/C36*C37)</f>
        <v>N.A</v>
      </c>
      <c r="D46" s="38" t="str">
        <f>IF(D43&lt;200,"N.A",(100/D43*(D35/D42*1000)+D44)/D36*D37)</f>
        <v>N.A</v>
      </c>
      <c r="E46" s="38">
        <f>IF(E43&lt;200,"N.A",(100/E43*(E35/E42*1000)+E44)/E36*E37)</f>
        <v>268.30208651324534</v>
      </c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</row>
    <row r="47" spans="2:36" x14ac:dyDescent="0.3">
      <c r="C47" s="30"/>
      <c r="D47" s="31"/>
      <c r="E47" s="31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48" spans="2:36" x14ac:dyDescent="0.3">
      <c r="C48" s="23"/>
      <c r="R48" s="39"/>
      <c r="S48" s="39"/>
      <c r="T48" s="39"/>
      <c r="U48" s="39"/>
      <c r="V48" s="39"/>
      <c r="W48" s="39"/>
      <c r="X48" s="39"/>
      <c r="Y48" s="39"/>
      <c r="Z48" s="39"/>
      <c r="AA48" s="42" t="s">
        <v>41</v>
      </c>
      <c r="AB48" s="43"/>
      <c r="AC48" s="43"/>
      <c r="AD48" s="43"/>
      <c r="AE48" s="43"/>
      <c r="AF48" s="43"/>
      <c r="AG48" s="43"/>
      <c r="AH48" s="43"/>
      <c r="AI48" s="39"/>
      <c r="AJ48" s="39"/>
    </row>
    <row r="49" spans="2:36" x14ac:dyDescent="0.3">
      <c r="B49"/>
      <c r="C49"/>
      <c r="R49" s="39"/>
      <c r="S49" s="39"/>
      <c r="T49" s="39"/>
      <c r="U49" s="39"/>
      <c r="V49" s="39"/>
      <c r="W49" s="39"/>
      <c r="X49" s="39"/>
      <c r="Y49" s="39"/>
      <c r="Z49" s="39"/>
      <c r="AA49" s="43" t="s">
        <v>7</v>
      </c>
      <c r="AB49" s="43" t="s">
        <v>8</v>
      </c>
      <c r="AC49" s="43"/>
      <c r="AD49" s="43"/>
      <c r="AE49" s="43"/>
      <c r="AF49" s="43"/>
      <c r="AG49" s="43"/>
      <c r="AH49" s="43"/>
      <c r="AI49" s="39"/>
      <c r="AJ49" s="39"/>
    </row>
    <row r="50" spans="2:36" x14ac:dyDescent="0.3">
      <c r="B50"/>
      <c r="C50"/>
      <c r="R50" s="39"/>
      <c r="S50" s="39"/>
      <c r="T50" s="39"/>
      <c r="U50" s="39"/>
      <c r="V50" s="39"/>
      <c r="W50" s="39"/>
      <c r="X50" s="39"/>
      <c r="Y50" s="39"/>
      <c r="Z50" s="39"/>
      <c r="AA50" s="43" t="s">
        <v>42</v>
      </c>
      <c r="AB50" s="43"/>
      <c r="AC50" s="43"/>
      <c r="AD50" s="43"/>
      <c r="AE50" s="43"/>
      <c r="AF50" s="43"/>
      <c r="AG50" s="43"/>
      <c r="AH50" s="43"/>
      <c r="AI50" s="39"/>
      <c r="AJ50" s="39"/>
    </row>
    <row r="51" spans="2:36" ht="15.6" x14ac:dyDescent="0.35">
      <c r="B51" s="28"/>
      <c r="C51"/>
      <c r="R51" s="39"/>
      <c r="S51" s="39"/>
      <c r="T51" s="39"/>
      <c r="U51" s="39"/>
      <c r="V51" s="39"/>
      <c r="W51" s="39"/>
      <c r="X51" s="39"/>
      <c r="Y51" s="39"/>
      <c r="Z51" s="39"/>
      <c r="AA51" s="43" t="s">
        <v>43</v>
      </c>
      <c r="AB51" s="43" t="s">
        <v>44</v>
      </c>
      <c r="AC51" s="43" t="s">
        <v>45</v>
      </c>
      <c r="AD51" s="43"/>
      <c r="AE51" s="43"/>
      <c r="AF51" s="43"/>
      <c r="AG51" s="43"/>
      <c r="AH51" s="43"/>
      <c r="AI51" s="39"/>
      <c r="AJ51" s="39"/>
    </row>
    <row r="52" spans="2:36" ht="15.6" x14ac:dyDescent="0.35">
      <c r="B52" s="28"/>
      <c r="C52"/>
      <c r="R52" s="39"/>
      <c r="S52" s="39"/>
      <c r="T52" s="39"/>
      <c r="U52" s="39"/>
      <c r="V52" s="39"/>
      <c r="W52" s="39"/>
      <c r="X52" s="39"/>
      <c r="Y52" s="39"/>
      <c r="Z52" s="39"/>
      <c r="AA52" s="43" t="s">
        <v>46</v>
      </c>
      <c r="AB52" s="43" t="s">
        <v>47</v>
      </c>
      <c r="AC52" s="43"/>
      <c r="AD52" s="43"/>
      <c r="AE52" s="43"/>
      <c r="AF52" s="43"/>
      <c r="AG52" s="43"/>
      <c r="AH52" s="43"/>
      <c r="AI52" s="39"/>
      <c r="AJ52" s="39"/>
    </row>
    <row r="53" spans="2:36" x14ac:dyDescent="0.3">
      <c r="B53" s="28"/>
      <c r="C53"/>
      <c r="R53" s="39"/>
      <c r="S53" s="39"/>
      <c r="T53" s="39"/>
      <c r="U53" s="39"/>
      <c r="V53" s="39"/>
      <c r="W53" s="39"/>
      <c r="X53" s="39"/>
      <c r="Y53" s="39"/>
      <c r="Z53" s="39"/>
      <c r="AA53" s="43"/>
      <c r="AB53" s="43"/>
      <c r="AC53" s="43"/>
      <c r="AD53" s="43"/>
      <c r="AE53" s="43"/>
      <c r="AF53" s="43"/>
      <c r="AG53" s="43"/>
      <c r="AH53" s="43"/>
      <c r="AI53" s="39"/>
      <c r="AJ53" s="39"/>
    </row>
    <row r="54" spans="2:36" x14ac:dyDescent="0.3">
      <c r="B54" s="28"/>
      <c r="C54"/>
      <c r="R54" s="39"/>
      <c r="S54" s="39"/>
      <c r="T54" s="39"/>
      <c r="U54" s="39"/>
      <c r="V54" s="39"/>
      <c r="W54" s="39"/>
      <c r="X54" s="39"/>
      <c r="Y54" s="39"/>
      <c r="Z54" s="39"/>
      <c r="AA54" s="43"/>
      <c r="AB54" s="43"/>
      <c r="AC54" s="43"/>
      <c r="AD54" s="43"/>
      <c r="AE54" s="43"/>
      <c r="AF54" s="43"/>
      <c r="AG54" s="43"/>
      <c r="AH54" s="43"/>
      <c r="AI54" s="39"/>
      <c r="AJ54" s="39"/>
    </row>
    <row r="55" spans="2:36" x14ac:dyDescent="0.3">
      <c r="B55" s="28"/>
      <c r="C55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2:36" x14ac:dyDescent="0.3">
      <c r="B56" s="28"/>
      <c r="C56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2:36" x14ac:dyDescent="0.3">
      <c r="B57" s="28"/>
      <c r="C57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2:36" x14ac:dyDescent="0.3">
      <c r="B58" s="28"/>
      <c r="C58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2:36" x14ac:dyDescent="0.3">
      <c r="B59" s="28"/>
      <c r="C5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2:36" x14ac:dyDescent="0.3">
      <c r="B60"/>
      <c r="C60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</row>
    <row r="61" spans="2:36" x14ac:dyDescent="0.3">
      <c r="B61"/>
      <c r="C61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</row>
    <row r="62" spans="2:36" x14ac:dyDescent="0.3">
      <c r="B62"/>
      <c r="C62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</row>
    <row r="63" spans="2:36" x14ac:dyDescent="0.3">
      <c r="B63" s="28"/>
      <c r="C63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</row>
    <row r="64" spans="2:36" x14ac:dyDescent="0.3">
      <c r="B64" s="28"/>
      <c r="C64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</row>
    <row r="65" spans="2:36" x14ac:dyDescent="0.3">
      <c r="B65" s="28"/>
      <c r="C65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</row>
    <row r="66" spans="2:36" x14ac:dyDescent="0.3">
      <c r="B66" s="28"/>
      <c r="C66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2:36" x14ac:dyDescent="0.3">
      <c r="B67" s="28"/>
      <c r="C67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</row>
    <row r="68" spans="2:36" x14ac:dyDescent="0.3">
      <c r="B68" s="28"/>
      <c r="C68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</row>
    <row r="69" spans="2:36" x14ac:dyDescent="0.3">
      <c r="B69" s="28"/>
      <c r="C6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</row>
    <row r="70" spans="2:36" x14ac:dyDescent="0.3">
      <c r="B70" s="28"/>
      <c r="C70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</row>
    <row r="71" spans="2:36" x14ac:dyDescent="0.3">
      <c r="B71" s="28"/>
      <c r="C71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</row>
    <row r="72" spans="2:36" x14ac:dyDescent="0.3">
      <c r="B72" s="28"/>
      <c r="C72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</row>
    <row r="73" spans="2:36" x14ac:dyDescent="0.3">
      <c r="B73" s="28"/>
      <c r="C73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</row>
    <row r="74" spans="2:36" x14ac:dyDescent="0.3">
      <c r="B74"/>
      <c r="C74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</row>
    <row r="75" spans="2:36" x14ac:dyDescent="0.3">
      <c r="B75"/>
      <c r="C75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</row>
    <row r="76" spans="2:36" x14ac:dyDescent="0.3">
      <c r="B76"/>
      <c r="C76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</row>
    <row r="77" spans="2:36" x14ac:dyDescent="0.3">
      <c r="B77" s="28"/>
      <c r="C77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</row>
    <row r="78" spans="2:36" x14ac:dyDescent="0.3">
      <c r="B78" s="28"/>
      <c r="C78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</row>
    <row r="79" spans="2:36" x14ac:dyDescent="0.3">
      <c r="B79" s="28"/>
      <c r="C7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</row>
    <row r="80" spans="2:36" x14ac:dyDescent="0.3">
      <c r="B80" s="28"/>
      <c r="C80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</row>
    <row r="81" spans="2:36" x14ac:dyDescent="0.3">
      <c r="B81" s="28"/>
      <c r="C81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</row>
    <row r="82" spans="2:36" x14ac:dyDescent="0.3">
      <c r="B82" s="28"/>
      <c r="C82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</row>
    <row r="83" spans="2:36" x14ac:dyDescent="0.3">
      <c r="B83" s="28"/>
      <c r="C83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</row>
    <row r="84" spans="2:36" x14ac:dyDescent="0.3">
      <c r="B84" s="28"/>
      <c r="C84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</row>
    <row r="85" spans="2:36" x14ac:dyDescent="0.3">
      <c r="B85" s="28"/>
      <c r="C85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</row>
    <row r="86" spans="2:36" x14ac:dyDescent="0.3">
      <c r="B86" s="28"/>
      <c r="C86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</row>
    <row r="87" spans="2:36" x14ac:dyDescent="0.3">
      <c r="B87" s="28"/>
      <c r="C87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</row>
    <row r="88" spans="2:36" x14ac:dyDescent="0.3"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</row>
    <row r="89" spans="2:36" x14ac:dyDescent="0.3"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</row>
    <row r="90" spans="2:36" x14ac:dyDescent="0.3"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</row>
    <row r="91" spans="2:36" x14ac:dyDescent="0.3"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</row>
    <row r="92" spans="2:36" x14ac:dyDescent="0.3"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</row>
    <row r="93" spans="2:36" x14ac:dyDescent="0.3"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</row>
    <row r="94" spans="2:36" x14ac:dyDescent="0.3"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</row>
    <row r="95" spans="2:36" x14ac:dyDescent="0.3"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</row>
    <row r="96" spans="2:36" x14ac:dyDescent="0.3"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</row>
    <row r="97" spans="18:36" x14ac:dyDescent="0.3"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</row>
  </sheetData>
  <mergeCells count="6">
    <mergeCell ref="C20:D20"/>
    <mergeCell ref="C21:D21"/>
    <mergeCell ref="C10:D10"/>
    <mergeCell ref="C11:D11"/>
    <mergeCell ref="C12:D12"/>
    <mergeCell ref="C13:D13"/>
  </mergeCells>
  <dataValidations count="4">
    <dataValidation allowBlank="1" showInputMessage="1" showErrorMessage="1" promptTitle="Catchment Area" prompt="Recommended maximum catchment area for Floc Box units is 5Ha" sqref="C12:D12" xr:uid="{00000000-0002-0000-0000-000000000000}"/>
    <dataValidation type="list" allowBlank="1" showInputMessage="1" showErrorMessage="1" sqref="E20" xr:uid="{00000000-0002-0000-0000-000001000000}">
      <formula1>"70L,200L,440L"</formula1>
    </dataValidation>
    <dataValidation type="list" allowBlank="1" showInputMessage="1" showErrorMessage="1" sqref="C13" xr:uid="{00000000-0002-0000-0000-000002000000}">
      <formula1>"0.5,0.6,0.7,0.8,0.9,1.0"</formula1>
    </dataValidation>
    <dataValidation type="list" allowBlank="1" showInputMessage="1" showErrorMessage="1" sqref="C10:D10" xr:uid="{00000000-0002-0000-0000-000003000000}">
      <formula1>"Turbiclear,Turbifloc, Turbiclear Extra"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Eadie</dc:creator>
  <cp:lastModifiedBy>Tee Nguyen</cp:lastModifiedBy>
  <dcterms:created xsi:type="dcterms:W3CDTF">2018-02-04T06:37:10Z</dcterms:created>
  <dcterms:modified xsi:type="dcterms:W3CDTF">2025-10-30T03:09:28Z</dcterms:modified>
</cp:coreProperties>
</file>